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f41d135918dd7c9/00.Inbox/"/>
    </mc:Choice>
  </mc:AlternateContent>
  <xr:revisionPtr revIDLastSave="348" documentId="8_{6433AA15-6C17-4735-82C5-A1A1B09886FF}" xr6:coauthVersionLast="47" xr6:coauthVersionMax="47" xr10:uidLastSave="{F75FA413-93A2-4197-A87A-C35C424D4534}"/>
  <bookViews>
    <workbookView xWindow="-98" yWindow="-98" windowWidth="21795" windowHeight="12975" xr2:uid="{E184B754-A291-4961-8DD6-8669A28CB3B7}"/>
  </bookViews>
  <sheets>
    <sheet name="samp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F22" i="1"/>
  <c r="F20" i="1"/>
  <c r="F15" i="1"/>
  <c r="F9" i="1"/>
  <c r="F6" i="1"/>
  <c r="F5" i="1"/>
  <c r="N24" i="1"/>
  <c r="N25" i="1"/>
  <c r="N26" i="1"/>
  <c r="N27" i="1"/>
  <c r="N28" i="1"/>
  <c r="N29" i="1"/>
  <c r="N30" i="1"/>
  <c r="N31" i="1"/>
  <c r="N32" i="1"/>
  <c r="N33" i="1"/>
  <c r="N34" i="1"/>
  <c r="N35" i="1"/>
  <c r="N22" i="1"/>
  <c r="N21" i="1"/>
  <c r="N18" i="1"/>
  <c r="N19" i="1"/>
  <c r="N20" i="1"/>
  <c r="N17" i="1"/>
  <c r="N16" i="1"/>
  <c r="N23" i="1"/>
  <c r="D13" i="1"/>
  <c r="P8" i="1"/>
  <c r="E13" i="1" l="1"/>
  <c r="F13" i="1" s="1"/>
  <c r="E10" i="1"/>
  <c r="D10" i="1"/>
  <c r="D11" i="1" s="1"/>
  <c r="E7" i="1"/>
  <c r="D7" i="1"/>
  <c r="E11" i="1" l="1"/>
  <c r="F11" i="1" s="1"/>
  <c r="F10" i="1"/>
  <c r="F7" i="1"/>
  <c r="Q5" i="1"/>
  <c r="Q11" i="1" s="1"/>
  <c r="R5" i="1"/>
  <c r="R10" i="1" s="1"/>
  <c r="E14" i="1" s="1"/>
  <c r="Q8" i="1" l="1"/>
  <c r="E16" i="1"/>
  <c r="R11" i="1"/>
  <c r="R8" i="1"/>
  <c r="R9" i="1"/>
  <c r="Q9" i="1"/>
  <c r="Q10" i="1"/>
  <c r="D14" i="1" s="1"/>
  <c r="F14" i="1" s="1"/>
  <c r="E21" i="1" l="1"/>
  <c r="D21" i="1"/>
  <c r="D23" i="1" s="1"/>
  <c r="D24" i="1" s="1"/>
  <c r="R15" i="1"/>
  <c r="R17" i="1" s="1"/>
  <c r="F16" i="1" l="1"/>
  <c r="E23" i="1"/>
  <c r="F21" i="1"/>
  <c r="R16" i="1"/>
  <c r="Q15" i="1"/>
  <c r="R22" i="1"/>
  <c r="R21" i="1"/>
  <c r="R20" i="1"/>
  <c r="R19" i="1"/>
  <c r="R18" i="1"/>
  <c r="E17" i="1" s="1"/>
  <c r="E18" i="1" l="1"/>
  <c r="F23" i="1"/>
  <c r="E24" i="1"/>
  <c r="F24" i="1" s="1"/>
  <c r="Q22" i="1"/>
  <c r="Q21" i="1"/>
  <c r="Q19" i="1"/>
  <c r="Q17" i="1"/>
  <c r="Q20" i="1"/>
  <c r="Q18" i="1"/>
  <c r="D18" i="1" s="1"/>
  <c r="D26" i="1" s="1"/>
  <c r="Q16" i="1"/>
  <c r="F18" i="1" l="1"/>
  <c r="E26" i="1"/>
  <c r="F26" i="1" s="1"/>
  <c r="F17" i="1"/>
</calcChain>
</file>

<file path=xl/sharedStrings.xml><?xml version="1.0" encoding="utf-8"?>
<sst xmlns="http://schemas.openxmlformats.org/spreadsheetml/2006/main" count="68" uniqueCount="61">
  <si>
    <t>役員報酬</t>
    <rPh sb="0" eb="4">
      <t>ヤクインホウシュウ</t>
    </rPh>
    <phoneticPr fontId="2"/>
  </si>
  <si>
    <t>役員報酬のみ</t>
    <rPh sb="0" eb="4">
      <t>ヤクインホウシュウ</t>
    </rPh>
    <phoneticPr fontId="2"/>
  </si>
  <si>
    <t>役員報酬＋出張手当</t>
    <rPh sb="0" eb="4">
      <t>ヤクインホウシュウ</t>
    </rPh>
    <rPh sb="5" eb="9">
      <t>シュッチョウテアテ</t>
    </rPh>
    <phoneticPr fontId="2"/>
  </si>
  <si>
    <t>出張手当</t>
    <rPh sb="0" eb="4">
      <t>シュッチョウテアテ</t>
    </rPh>
    <phoneticPr fontId="2"/>
  </si>
  <si>
    <t>合計</t>
    <rPh sb="0" eb="2">
      <t>ゴウケイ</t>
    </rPh>
    <phoneticPr fontId="2"/>
  </si>
  <si>
    <t>単位：円</t>
    <rPh sb="0" eb="2">
      <t>タンイ</t>
    </rPh>
    <rPh sb="3" eb="4">
      <t>エン</t>
    </rPh>
    <phoneticPr fontId="2"/>
  </si>
  <si>
    <t>住民税</t>
    <rPh sb="0" eb="3">
      <t>ジュウミンゼイ</t>
    </rPh>
    <phoneticPr fontId="2"/>
  </si>
  <si>
    <t>計算元</t>
    <rPh sb="0" eb="2">
      <t>ケイサン</t>
    </rPh>
    <rPh sb="2" eb="3">
      <t>モト</t>
    </rPh>
    <phoneticPr fontId="2"/>
  </si>
  <si>
    <t>社会保険料（健康保険＋厚生年金）</t>
    <rPh sb="0" eb="5">
      <t>シャカイホケンリョウ</t>
    </rPh>
    <phoneticPr fontId="2"/>
  </si>
  <si>
    <t>負担額</t>
    <rPh sb="0" eb="3">
      <t>フタンガク</t>
    </rPh>
    <phoneticPr fontId="2"/>
  </si>
  <si>
    <t>所得税</t>
    <rPh sb="0" eb="3">
      <t>ショトクゼイ</t>
    </rPh>
    <phoneticPr fontId="2"/>
  </si>
  <si>
    <t>％（概算で15%）</t>
    <rPh sb="2" eb="4">
      <t>ガイサン</t>
    </rPh>
    <phoneticPr fontId="2"/>
  </si>
  <si>
    <t>給与所得控除</t>
    <rPh sb="0" eb="4">
      <t>キュウヨショトク</t>
    </rPh>
    <rPh sb="4" eb="6">
      <t>コウジョ</t>
    </rPh>
    <phoneticPr fontId="2"/>
  </si>
  <si>
    <t>給与等の収入金額</t>
  </si>
  <si>
    <t>(給与所得の源泉徴収票の支払金額)</t>
  </si>
  <si>
    <t>給与所得控除額</t>
  </si>
  <si>
    <t>1,625,000円まで</t>
  </si>
  <si>
    <t>550,000円</t>
  </si>
  <si>
    <t>1,625,001円から</t>
  </si>
  <si>
    <t>1,800,000円まで</t>
  </si>
  <si>
    <t>収入金額×40％-100,000円</t>
  </si>
  <si>
    <t>1,800,001円から</t>
  </si>
  <si>
    <t>3,600,000円まで</t>
  </si>
  <si>
    <t>収入金額×30％+80,000円</t>
  </si>
  <si>
    <t>3,600,001円から</t>
  </si>
  <si>
    <t>6,600,000円まで</t>
  </si>
  <si>
    <t>6,600,001円から</t>
  </si>
  <si>
    <t>8,500,000円まで</t>
  </si>
  <si>
    <t>収入金額×10％+1,100,000円</t>
  </si>
  <si>
    <t>8,500,001円以上</t>
  </si>
  <si>
    <t>1,950,000円（上限）</t>
  </si>
  <si>
    <t>収入金額×20％+440,000円</t>
    <phoneticPr fontId="5"/>
  </si>
  <si>
    <t>年間給与</t>
    <rPh sb="0" eb="4">
      <t>ネンカンキュウヨ</t>
    </rPh>
    <phoneticPr fontId="2"/>
  </si>
  <si>
    <t>所得</t>
    <rPh sb="0" eb="2">
      <t>ショトク</t>
    </rPh>
    <phoneticPr fontId="2"/>
  </si>
  <si>
    <t>項目</t>
    <rPh sb="0" eb="2">
      <t>コウモク</t>
    </rPh>
    <phoneticPr fontId="2"/>
  </si>
  <si>
    <t>課税される所得金額</t>
  </si>
  <si>
    <t>税率</t>
  </si>
  <si>
    <t>控除額</t>
  </si>
  <si>
    <t>1,000円 から 1,949,000円まで</t>
  </si>
  <si>
    <t>1,950,000円 から 3,299,000円まで</t>
  </si>
  <si>
    <t>3,300,000円 から 6,949,000円まで</t>
  </si>
  <si>
    <t>6,950,000円 から 8,999,000円まで</t>
  </si>
  <si>
    <t>9,000,000円 から 17,999,000円まで</t>
  </si>
  <si>
    <t>18,000,000円 から 39,999,000円まで</t>
  </si>
  <si>
    <t>40,000,000円 以上</t>
  </si>
  <si>
    <t>年間所得</t>
    <rPh sb="0" eb="2">
      <t>ネンカン</t>
    </rPh>
    <rPh sb="2" eb="4">
      <t>ショトク</t>
    </rPh>
    <phoneticPr fontId="2"/>
  </si>
  <si>
    <t>基礎控除</t>
    <rPh sb="0" eb="4">
      <t>キソコウジョ</t>
    </rPh>
    <phoneticPr fontId="2"/>
  </si>
  <si>
    <t>A</t>
    <phoneticPr fontId="2"/>
  </si>
  <si>
    <t>B</t>
    <phoneticPr fontId="2"/>
  </si>
  <si>
    <t>B-A</t>
    <phoneticPr fontId="2"/>
  </si>
  <si>
    <t>％</t>
    <phoneticPr fontId="2"/>
  </si>
  <si>
    <t>均等割</t>
    <rPh sb="0" eb="3">
      <t>キントウワリ</t>
    </rPh>
    <phoneticPr fontId="2"/>
  </si>
  <si>
    <t>所得税/年</t>
    <rPh sb="0" eb="2">
      <t>ショトク</t>
    </rPh>
    <rPh sb="4" eb="5">
      <t>ネン</t>
    </rPh>
    <phoneticPr fontId="2"/>
  </si>
  <si>
    <t>所得税/月</t>
    <rPh sb="0" eb="2">
      <t>ショトク</t>
    </rPh>
    <rPh sb="4" eb="5">
      <t>ツキ</t>
    </rPh>
    <phoneticPr fontId="2"/>
  </si>
  <si>
    <t>住民税/年</t>
    <rPh sb="0" eb="3">
      <t>ジュウミンゼイ</t>
    </rPh>
    <rPh sb="4" eb="5">
      <t>ネン</t>
    </rPh>
    <phoneticPr fontId="2"/>
  </si>
  <si>
    <t>住民税/月</t>
    <rPh sb="0" eb="3">
      <t>ジュウミンゼイ</t>
    </rPh>
    <rPh sb="4" eb="5">
      <t>ツキ</t>
    </rPh>
    <phoneticPr fontId="2"/>
  </si>
  <si>
    <t>基礎情報</t>
    <rPh sb="0" eb="2">
      <t>キソ</t>
    </rPh>
    <rPh sb="2" eb="4">
      <t>ジョウホウ</t>
    </rPh>
    <phoneticPr fontId="2"/>
  </si>
  <si>
    <t>比較</t>
    <rPh sb="0" eb="2">
      <t>ヒカク</t>
    </rPh>
    <phoneticPr fontId="2"/>
  </si>
  <si>
    <t>手取り（月額）</t>
    <rPh sb="0" eb="2">
      <t>テド</t>
    </rPh>
    <rPh sb="4" eb="6">
      <t>ゲツガク</t>
    </rPh>
    <phoneticPr fontId="2"/>
  </si>
  <si>
    <t>年間給与収入</t>
    <rPh sb="0" eb="2">
      <t>ネンカン</t>
    </rPh>
    <rPh sb="2" eb="4">
      <t>キュウヨ</t>
    </rPh>
    <rPh sb="4" eb="6">
      <t>シュウニュウ</t>
    </rPh>
    <phoneticPr fontId="2"/>
  </si>
  <si>
    <t>所得
（所得税と同額と仮定）</t>
    <rPh sb="0" eb="2">
      <t>ショトク</t>
    </rPh>
    <rPh sb="4" eb="7">
      <t>ショトクゼイ</t>
    </rPh>
    <rPh sb="8" eb="10">
      <t>ドウガク</t>
    </rPh>
    <rPh sb="11" eb="13">
      <t>カテイ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</si>
</sst>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4" formatCode="#,##0;&quot;△ &quot;#,##0"/>
  </numFmts>
  <fonts count="8" x14ac:knownFonts="1">
    <font>
      <sz val="10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Meiryo UI"/>
      <family val="3"/>
      <charset val="128"/>
    </font>
    <font>
      <sz val="10"/>
      <color rgb="FF333333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EF4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38" fontId="3" fillId="0" borderId="0" xfId="1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vertical="center" shrinkToFit="1"/>
    </xf>
    <xf numFmtId="0" fontId="3" fillId="0" borderId="1" xfId="0" applyFont="1" applyBorder="1">
      <alignment vertical="center"/>
    </xf>
    <xf numFmtId="3" fontId="3" fillId="0" borderId="1" xfId="0" applyNumberFormat="1" applyFont="1" applyBorder="1">
      <alignment vertical="center"/>
    </xf>
    <xf numFmtId="9" fontId="3" fillId="0" borderId="0" xfId="0" applyNumberFormat="1" applyFont="1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/>
    <xf numFmtId="38" fontId="4" fillId="0" borderId="0" xfId="1" applyFont="1" applyAlignment="1">
      <alignment horizontal="left" vertical="center" wrapText="1"/>
    </xf>
    <xf numFmtId="38" fontId="3" fillId="0" borderId="0" xfId="0" applyNumberFormat="1" applyFont="1">
      <alignment vertical="center"/>
    </xf>
    <xf numFmtId="0" fontId="6" fillId="0" borderId="0" xfId="0" applyFo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38" fontId="3" fillId="0" borderId="0" xfId="1" applyFont="1" applyAlignment="1"/>
    <xf numFmtId="9" fontId="4" fillId="0" borderId="0" xfId="2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38" fontId="3" fillId="0" borderId="0" xfId="1" applyFont="1" applyFill="1" applyAlignment="1"/>
    <xf numFmtId="3" fontId="4" fillId="0" borderId="0" xfId="0" applyNumberFormat="1" applyFont="1" applyFill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184" fontId="3" fillId="0" borderId="0" xfId="1" applyNumberFormat="1" applyFont="1">
      <alignment vertical="center"/>
    </xf>
    <xf numFmtId="184" fontId="3" fillId="0" borderId="1" xfId="1" applyNumberFormat="1" applyFont="1" applyBorder="1">
      <alignment vertical="center"/>
    </xf>
    <xf numFmtId="38" fontId="3" fillId="0" borderId="1" xfId="1" applyFont="1" applyBorder="1">
      <alignment vertical="center"/>
    </xf>
    <xf numFmtId="9" fontId="3" fillId="0" borderId="1" xfId="2" applyFont="1" applyBorder="1" applyAlignment="1">
      <alignment vertical="center" wrapText="1"/>
    </xf>
    <xf numFmtId="9" fontId="3" fillId="0" borderId="1" xfId="2" applyFont="1" applyBorder="1">
      <alignment vertical="center"/>
    </xf>
    <xf numFmtId="9" fontId="3" fillId="0" borderId="1" xfId="0" applyNumberFormat="1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38" fontId="3" fillId="0" borderId="4" xfId="1" applyFont="1" applyBorder="1">
      <alignment vertical="center"/>
    </xf>
    <xf numFmtId="184" fontId="3" fillId="0" borderId="4" xfId="1" applyNumberFormat="1" applyFont="1" applyBorder="1">
      <alignment vertical="center"/>
    </xf>
    <xf numFmtId="0" fontId="3" fillId="0" borderId="6" xfId="0" applyFont="1" applyBorder="1">
      <alignment vertical="center"/>
    </xf>
    <xf numFmtId="38" fontId="3" fillId="0" borderId="6" xfId="1" applyFont="1" applyBorder="1">
      <alignment vertical="center"/>
    </xf>
    <xf numFmtId="184" fontId="3" fillId="0" borderId="6" xfId="1" applyNumberFormat="1" applyFont="1" applyBorder="1">
      <alignment vertical="center"/>
    </xf>
    <xf numFmtId="38" fontId="6" fillId="6" borderId="1" xfId="0" applyNumberFormat="1" applyFont="1" applyFill="1" applyBorder="1">
      <alignment vertical="center"/>
    </xf>
    <xf numFmtId="184" fontId="6" fillId="6" borderId="1" xfId="1" applyNumberFormat="1" applyFont="1" applyFill="1" applyBorder="1">
      <alignment vertical="center"/>
    </xf>
    <xf numFmtId="0" fontId="6" fillId="6" borderId="5" xfId="0" applyFont="1" applyFill="1" applyBorder="1">
      <alignment vertical="center"/>
    </xf>
    <xf numFmtId="0" fontId="6" fillId="6" borderId="4" xfId="0" applyFont="1" applyFill="1" applyBorder="1">
      <alignment vertical="center"/>
    </xf>
    <xf numFmtId="0" fontId="6" fillId="6" borderId="3" xfId="0" applyFont="1" applyFill="1" applyBorder="1">
      <alignment vertical="center"/>
    </xf>
    <xf numFmtId="38" fontId="6" fillId="6" borderId="4" xfId="1" applyFont="1" applyFill="1" applyBorder="1">
      <alignment vertical="center"/>
    </xf>
    <xf numFmtId="184" fontId="6" fillId="6" borderId="4" xfId="1" applyNumberFormat="1" applyFont="1" applyFill="1" applyBorder="1">
      <alignment vertical="center"/>
    </xf>
    <xf numFmtId="0" fontId="6" fillId="6" borderId="4" xfId="0" applyFont="1" applyFill="1" applyBorder="1" applyAlignment="1">
      <alignment horizontal="right" vertical="center"/>
    </xf>
    <xf numFmtId="0" fontId="6" fillId="6" borderId="1" xfId="0" applyFont="1" applyFill="1" applyBorder="1" applyAlignment="1">
      <alignment horizontal="right" vertical="center"/>
    </xf>
    <xf numFmtId="38" fontId="3" fillId="5" borderId="6" xfId="1" applyFont="1" applyFill="1" applyBorder="1">
      <alignment vertical="center"/>
    </xf>
    <xf numFmtId="184" fontId="3" fillId="5" borderId="6" xfId="1" applyNumberFormat="1" applyFont="1" applyFill="1" applyBorder="1">
      <alignment vertical="center"/>
    </xf>
    <xf numFmtId="38" fontId="3" fillId="5" borderId="1" xfId="1" applyFont="1" applyFill="1" applyBorder="1">
      <alignment vertical="center"/>
    </xf>
    <xf numFmtId="184" fontId="3" fillId="5" borderId="1" xfId="1" applyNumberFormat="1" applyFont="1" applyFill="1" applyBorder="1">
      <alignment vertical="center"/>
    </xf>
    <xf numFmtId="9" fontId="3" fillId="0" borderId="4" xfId="2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184" fontId="7" fillId="0" borderId="0" xfId="1" applyNumberFormat="1" applyFont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184" fontId="6" fillId="7" borderId="6" xfId="1" applyNumberFormat="1" applyFont="1" applyFill="1" applyBorder="1" applyAlignment="1">
      <alignment horizontal="center" vertical="center"/>
    </xf>
    <xf numFmtId="184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561975</xdr:colOff>
      <xdr:row>24</xdr:row>
      <xdr:rowOff>119063</xdr:rowOff>
    </xdr:from>
    <xdr:to>
      <xdr:col>6</xdr:col>
      <xdr:colOff>166687</xdr:colOff>
      <xdr:row>26</xdr:row>
      <xdr:rowOff>119063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E8E89AC-168F-9E1E-477C-D3D520601B83}"/>
            </a:ext>
          </a:extLst>
        </xdr:cNvPr>
        <xdr:cNvSpPr/>
      </xdr:nvSpPr>
      <xdr:spPr>
        <a:xfrm>
          <a:off x="5400675" y="4872038"/>
          <a:ext cx="876300" cy="361950"/>
        </a:xfrm>
        <a:prstGeom prst="ellipse">
          <a:avLst/>
        </a:prstGeom>
        <a:noFill/>
        <a:ln w="1905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523875</xdr:colOff>
      <xdr:row>12</xdr:row>
      <xdr:rowOff>19049</xdr:rowOff>
    </xdr:from>
    <xdr:to>
      <xdr:col>5</xdr:col>
      <xdr:colOff>38100</xdr:colOff>
      <xdr:row>13</xdr:row>
      <xdr:rowOff>9525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0B12D6C-7B69-8EC2-823C-4125CA8D9D20}"/>
            </a:ext>
          </a:extLst>
        </xdr:cNvPr>
        <xdr:cNvSpPr/>
      </xdr:nvSpPr>
      <xdr:spPr>
        <a:xfrm>
          <a:off x="4090988" y="2219324"/>
          <a:ext cx="785812" cy="171451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647700</xdr:colOff>
      <xdr:row>9</xdr:row>
      <xdr:rowOff>0</xdr:rowOff>
    </xdr:from>
    <xdr:to>
      <xdr:col>4</xdr:col>
      <xdr:colOff>1257299</xdr:colOff>
      <xdr:row>10</xdr:row>
      <xdr:rowOff>23812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796CD07-5E96-4CAD-ADB0-8AE01690B0DD}"/>
            </a:ext>
          </a:extLst>
        </xdr:cNvPr>
        <xdr:cNvSpPr/>
      </xdr:nvSpPr>
      <xdr:spPr>
        <a:xfrm>
          <a:off x="4214813" y="1647825"/>
          <a:ext cx="609599" cy="209550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457201</xdr:colOff>
      <xdr:row>12</xdr:row>
      <xdr:rowOff>9527</xdr:rowOff>
    </xdr:from>
    <xdr:to>
      <xdr:col>7</xdr:col>
      <xdr:colOff>1219202</xdr:colOff>
      <xdr:row>16</xdr:row>
      <xdr:rowOff>80963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5B8D5FB3-450F-7D67-019D-5A893F37C8B8}"/>
            </a:ext>
          </a:extLst>
        </xdr:cNvPr>
        <xdr:cNvSpPr/>
      </xdr:nvSpPr>
      <xdr:spPr>
        <a:xfrm>
          <a:off x="6567489" y="2209802"/>
          <a:ext cx="2033588" cy="795336"/>
        </a:xfrm>
        <a:prstGeom prst="roundRect">
          <a:avLst/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保険料や税金の計算元に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出張手当は入らない！</a:t>
          </a:r>
        </a:p>
      </xdr:txBody>
    </xdr:sp>
    <xdr:clientData/>
  </xdr:twoCellAnchor>
  <xdr:twoCellAnchor>
    <xdr:from>
      <xdr:col>4</xdr:col>
      <xdr:colOff>1257299</xdr:colOff>
      <xdr:row>9</xdr:row>
      <xdr:rowOff>104775</xdr:rowOff>
    </xdr:from>
    <xdr:to>
      <xdr:col>6</xdr:col>
      <xdr:colOff>457201</xdr:colOff>
      <xdr:row>14</xdr:row>
      <xdr:rowOff>45245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1EFAAD08-F7FC-9E35-AB80-C98D4FE4EB9A}"/>
            </a:ext>
          </a:extLst>
        </xdr:cNvPr>
        <xdr:cNvCxnSpPr>
          <a:stCxn id="5" idx="3"/>
          <a:endCxn id="6" idx="1"/>
        </xdr:cNvCxnSpPr>
      </xdr:nvCxnSpPr>
      <xdr:spPr>
        <a:xfrm>
          <a:off x="4824412" y="1752600"/>
          <a:ext cx="1743077" cy="85487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12</xdr:row>
      <xdr:rowOff>104775</xdr:rowOff>
    </xdr:from>
    <xdr:to>
      <xdr:col>6</xdr:col>
      <xdr:colOff>457201</xdr:colOff>
      <xdr:row>14</xdr:row>
      <xdr:rowOff>45245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796BAF4D-B369-493C-A8FB-1CAE2ABD7E3C}"/>
            </a:ext>
          </a:extLst>
        </xdr:cNvPr>
        <xdr:cNvCxnSpPr>
          <a:stCxn id="4" idx="3"/>
          <a:endCxn id="6" idx="1"/>
        </xdr:cNvCxnSpPr>
      </xdr:nvCxnSpPr>
      <xdr:spPr>
        <a:xfrm>
          <a:off x="4876800" y="2305050"/>
          <a:ext cx="1690689" cy="30242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202408</xdr:colOff>
      <xdr:row>16</xdr:row>
      <xdr:rowOff>80963</xdr:rowOff>
    </xdr:from>
    <xdr:to>
      <xdr:col>7</xdr:col>
      <xdr:colOff>216694</xdr:colOff>
      <xdr:row>20</xdr:row>
      <xdr:rowOff>428625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F3AA0BEE-E48F-43E8-89D4-8216486A1EF0}"/>
            </a:ext>
          </a:extLst>
        </xdr:cNvPr>
        <xdr:cNvCxnSpPr>
          <a:stCxn id="6" idx="2"/>
          <a:endCxn id="21" idx="0"/>
        </xdr:cNvCxnSpPr>
      </xdr:nvCxnSpPr>
      <xdr:spPr>
        <a:xfrm>
          <a:off x="7584283" y="3005138"/>
          <a:ext cx="14286" cy="108108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471487</xdr:colOff>
      <xdr:row>20</xdr:row>
      <xdr:rowOff>428625</xdr:rowOff>
    </xdr:from>
    <xdr:to>
      <xdr:col>7</xdr:col>
      <xdr:colOff>1233488</xdr:colOff>
      <xdr:row>24</xdr:row>
      <xdr:rowOff>128586</xdr:rowOff>
    </xdr:to>
    <xdr:sp macro="" textlink="">
      <xdr:nvSpPr>
        <xdr:cNvPr id="21" name="吹き出し: 角を丸めた四角形 20">
          <a:extLst>
            <a:ext uri="{FF2B5EF4-FFF2-40B4-BE49-F238E27FC236}">
              <a16:creationId xmlns:a16="http://schemas.microsoft.com/office/drawing/2014/main" id="{7EF38CF2-B384-4A64-A6E9-A5BFDEE27536}"/>
            </a:ext>
          </a:extLst>
        </xdr:cNvPr>
        <xdr:cNvSpPr/>
      </xdr:nvSpPr>
      <xdr:spPr>
        <a:xfrm>
          <a:off x="6581775" y="4086225"/>
          <a:ext cx="2033588" cy="795336"/>
        </a:xfrm>
        <a:prstGeom prst="wedgeRoundRectCallout">
          <a:avLst>
            <a:gd name="adj1" fmla="val -81255"/>
            <a:gd name="adj2" fmla="val 67889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その分、手取りが増える！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2E417-D1B2-44AE-B795-2CB0B8BBAE02}">
  <dimension ref="B3:S35"/>
  <sheetViews>
    <sheetView showGridLines="0" tabSelected="1" zoomScaleNormal="100" workbookViewId="0">
      <selection activeCell="D11" sqref="D11"/>
    </sheetView>
  </sheetViews>
  <sheetFormatPr defaultRowHeight="14.25" x14ac:dyDescent="0.45"/>
  <cols>
    <col min="1" max="1" width="3.46875" style="2" customWidth="1"/>
    <col min="2" max="2" width="8.9375" style="2"/>
    <col min="3" max="3" width="17.76171875" style="2" bestFit="1" customWidth="1"/>
    <col min="4" max="4" width="16" style="2" customWidth="1"/>
    <col min="5" max="5" width="15.703125" style="2" bestFit="1" customWidth="1"/>
    <col min="6" max="9" width="15.703125" style="22" customWidth="1"/>
    <col min="10" max="10" width="8.9375" style="2"/>
    <col min="11" max="11" width="30.5859375" style="2" customWidth="1"/>
    <col min="12" max="12" width="13.3515625" style="2" customWidth="1"/>
    <col min="13" max="13" width="15.05859375" style="2" customWidth="1"/>
    <col min="14" max="14" width="19.87890625" style="2" customWidth="1"/>
    <col min="15" max="15" width="9" style="2" bestFit="1" customWidth="1"/>
    <col min="16" max="16" width="9.1171875" style="2" bestFit="1" customWidth="1"/>
    <col min="17" max="17" width="10.1171875" style="2" bestFit="1" customWidth="1"/>
    <col min="18" max="18" width="15.64453125" style="2" bestFit="1" customWidth="1"/>
    <col min="19" max="16384" width="8.9375" style="2"/>
  </cols>
  <sheetData>
    <row r="3" spans="2:19" x14ac:dyDescent="0.45">
      <c r="D3" s="49" t="s">
        <v>47</v>
      </c>
      <c r="E3" s="49" t="s">
        <v>48</v>
      </c>
      <c r="F3" s="50" t="s">
        <v>49</v>
      </c>
    </row>
    <row r="4" spans="2:19" s="54" customFormat="1" ht="14.65" thickBot="1" x14ac:dyDescent="0.5">
      <c r="B4" s="51" t="s">
        <v>34</v>
      </c>
      <c r="C4" s="51" t="s">
        <v>5</v>
      </c>
      <c r="D4" s="51" t="s">
        <v>1</v>
      </c>
      <c r="E4" s="51" t="s">
        <v>2</v>
      </c>
      <c r="F4" s="52" t="s">
        <v>57</v>
      </c>
      <c r="G4" s="53"/>
      <c r="H4" s="53"/>
      <c r="I4" s="53"/>
      <c r="Q4" s="54" t="s">
        <v>1</v>
      </c>
      <c r="R4" s="54" t="s">
        <v>2</v>
      </c>
    </row>
    <row r="5" spans="2:19" ht="14.65" thickTop="1" x14ac:dyDescent="0.45">
      <c r="B5" s="37" t="s">
        <v>56</v>
      </c>
      <c r="C5" s="29" t="s">
        <v>0</v>
      </c>
      <c r="D5" s="30">
        <v>500000</v>
      </c>
      <c r="E5" s="30">
        <v>400000</v>
      </c>
      <c r="F5" s="31">
        <f>E5-D5</f>
        <v>-100000</v>
      </c>
      <c r="K5" s="20" t="s">
        <v>13</v>
      </c>
      <c r="L5" s="20"/>
      <c r="M5" s="21" t="s">
        <v>13</v>
      </c>
      <c r="N5" s="20" t="s">
        <v>15</v>
      </c>
      <c r="P5" s="2" t="s">
        <v>32</v>
      </c>
      <c r="Q5" s="10">
        <f>D13</f>
        <v>6000000</v>
      </c>
      <c r="R5" s="10">
        <f>E13</f>
        <v>4800000</v>
      </c>
    </row>
    <row r="6" spans="2:19" ht="14.65" thickBot="1" x14ac:dyDescent="0.5">
      <c r="B6" s="37"/>
      <c r="C6" s="32" t="s">
        <v>3</v>
      </c>
      <c r="D6" s="33"/>
      <c r="E6" s="33">
        <v>100000</v>
      </c>
      <c r="F6" s="34">
        <f t="shared" ref="F6:F26" si="0">E6-D6</f>
        <v>100000</v>
      </c>
      <c r="K6" s="20" t="s">
        <v>14</v>
      </c>
      <c r="L6" s="20"/>
      <c r="M6" s="21" t="s">
        <v>14</v>
      </c>
      <c r="N6" s="20"/>
    </row>
    <row r="7" spans="2:19" ht="14.65" thickTop="1" x14ac:dyDescent="0.45">
      <c r="B7" s="38"/>
      <c r="C7" s="42" t="s">
        <v>4</v>
      </c>
      <c r="D7" s="40">
        <f>SUM(D5:D6)</f>
        <v>500000</v>
      </c>
      <c r="E7" s="40">
        <f>SUM(E5:E6)</f>
        <v>500000</v>
      </c>
      <c r="F7" s="41">
        <f t="shared" si="0"/>
        <v>0</v>
      </c>
      <c r="K7" s="3" t="s">
        <v>16</v>
      </c>
      <c r="L7" s="3"/>
      <c r="M7" s="4">
        <v>0</v>
      </c>
      <c r="N7" s="3" t="s">
        <v>17</v>
      </c>
      <c r="Q7" s="1">
        <v>550000</v>
      </c>
      <c r="R7" s="1">
        <v>550000</v>
      </c>
      <c r="S7" s="1"/>
    </row>
    <row r="8" spans="2:19" x14ac:dyDescent="0.45">
      <c r="B8" s="11"/>
      <c r="F8" s="2"/>
      <c r="G8" s="2"/>
      <c r="K8" s="3" t="s">
        <v>18</v>
      </c>
      <c r="L8" s="3" t="s">
        <v>19</v>
      </c>
      <c r="M8" s="5">
        <v>1625001</v>
      </c>
      <c r="N8" s="3" t="s">
        <v>20</v>
      </c>
      <c r="O8" s="6">
        <v>0.4</v>
      </c>
      <c r="P8" s="1">
        <f>--100000</f>
        <v>100000</v>
      </c>
      <c r="Q8" s="1">
        <f>Q$5*$O8-$P8</f>
        <v>2300000</v>
      </c>
      <c r="R8" s="1">
        <f>R$5*$O8-$P8</f>
        <v>1820000</v>
      </c>
      <c r="S8" s="1"/>
    </row>
    <row r="9" spans="2:19" x14ac:dyDescent="0.45">
      <c r="B9" s="39" t="s">
        <v>8</v>
      </c>
      <c r="C9" s="25" t="s">
        <v>11</v>
      </c>
      <c r="D9" s="26">
        <v>0.15</v>
      </c>
      <c r="E9" s="26">
        <v>0.15</v>
      </c>
      <c r="F9" s="23">
        <f t="shared" si="0"/>
        <v>0</v>
      </c>
      <c r="K9" s="3" t="s">
        <v>21</v>
      </c>
      <c r="L9" s="3" t="s">
        <v>22</v>
      </c>
      <c r="M9" s="5">
        <v>1800001</v>
      </c>
      <c r="N9" s="3" t="s">
        <v>23</v>
      </c>
      <c r="O9" s="6">
        <v>0.3</v>
      </c>
      <c r="P9" s="1">
        <v>80000</v>
      </c>
      <c r="Q9" s="1">
        <f>Q$5*$O9+$P9</f>
        <v>1880000</v>
      </c>
      <c r="R9" s="1">
        <f>R$5*$O9+$P9</f>
        <v>1520000</v>
      </c>
      <c r="S9" s="1"/>
    </row>
    <row r="10" spans="2:19" ht="14.65" thickBot="1" x14ac:dyDescent="0.5">
      <c r="B10" s="37"/>
      <c r="C10" s="32" t="s">
        <v>7</v>
      </c>
      <c r="D10" s="44">
        <f>D5</f>
        <v>500000</v>
      </c>
      <c r="E10" s="44">
        <f>E5</f>
        <v>400000</v>
      </c>
      <c r="F10" s="45">
        <f t="shared" si="0"/>
        <v>-100000</v>
      </c>
      <c r="K10" s="3" t="s">
        <v>24</v>
      </c>
      <c r="L10" s="3" t="s">
        <v>25</v>
      </c>
      <c r="M10" s="5">
        <v>3600001</v>
      </c>
      <c r="N10" s="3" t="s">
        <v>31</v>
      </c>
      <c r="O10" s="6">
        <v>0.2</v>
      </c>
      <c r="P10" s="1">
        <v>440000</v>
      </c>
      <c r="Q10" s="1">
        <f>Q$5*$O10+$P10</f>
        <v>1640000</v>
      </c>
      <c r="R10" s="1">
        <f>R$5*$O10+$P10</f>
        <v>1400000</v>
      </c>
      <c r="S10" s="1"/>
    </row>
    <row r="11" spans="2:19" ht="14.65" thickTop="1" x14ac:dyDescent="0.45">
      <c r="B11" s="38"/>
      <c r="C11" s="42" t="s">
        <v>9</v>
      </c>
      <c r="D11" s="40">
        <f>D10*D9</f>
        <v>75000</v>
      </c>
      <c r="E11" s="40">
        <f>E10*E9</f>
        <v>60000</v>
      </c>
      <c r="F11" s="41">
        <f t="shared" si="0"/>
        <v>-15000</v>
      </c>
      <c r="K11" s="3" t="s">
        <v>26</v>
      </c>
      <c r="L11" s="3" t="s">
        <v>27</v>
      </c>
      <c r="M11" s="5">
        <v>6600001</v>
      </c>
      <c r="N11" s="3" t="s">
        <v>28</v>
      </c>
      <c r="O11" s="6">
        <v>0.1</v>
      </c>
      <c r="P11" s="1">
        <v>1100000</v>
      </c>
      <c r="Q11" s="1">
        <f>Q$5*$O11+$P11</f>
        <v>1700000</v>
      </c>
      <c r="R11" s="1">
        <f>R$5*$O11+$P11</f>
        <v>1580000</v>
      </c>
      <c r="S11" s="1"/>
    </row>
    <row r="12" spans="2:19" x14ac:dyDescent="0.45">
      <c r="B12" s="11"/>
      <c r="F12" s="2"/>
      <c r="G12" s="2"/>
      <c r="K12" s="3" t="s">
        <v>29</v>
      </c>
      <c r="L12" s="3"/>
      <c r="M12" s="5">
        <v>8500001</v>
      </c>
      <c r="N12" s="3" t="s">
        <v>30</v>
      </c>
      <c r="P12" s="1"/>
      <c r="Q12" s="1">
        <v>1950000</v>
      </c>
      <c r="R12" s="1">
        <v>1950000</v>
      </c>
      <c r="S12" s="1"/>
    </row>
    <row r="13" spans="2:19" x14ac:dyDescent="0.45">
      <c r="B13" s="39" t="s">
        <v>10</v>
      </c>
      <c r="C13" s="4" t="s">
        <v>59</v>
      </c>
      <c r="D13" s="46">
        <f>D5*12</f>
        <v>6000000</v>
      </c>
      <c r="E13" s="46">
        <f>E5*12</f>
        <v>4800000</v>
      </c>
      <c r="F13" s="47">
        <f t="shared" si="0"/>
        <v>-1200000</v>
      </c>
      <c r="K13" s="7"/>
      <c r="L13" s="7"/>
      <c r="M13" s="7"/>
      <c r="N13" s="7"/>
      <c r="O13" s="7"/>
      <c r="P13" s="7"/>
      <c r="Q13" s="9"/>
      <c r="R13" s="1"/>
      <c r="S13" s="1"/>
    </row>
    <row r="14" spans="2:19" x14ac:dyDescent="0.45">
      <c r="B14" s="37"/>
      <c r="C14" s="4" t="s">
        <v>12</v>
      </c>
      <c r="D14" s="24">
        <f>VLOOKUP(D13,$M$7:$R$12,5,TRUE)</f>
        <v>1640000</v>
      </c>
      <c r="E14" s="24">
        <f>VLOOKUP(E13,$M$7:$R$12,6,TRUE)</f>
        <v>1400000</v>
      </c>
      <c r="F14" s="23">
        <f t="shared" si="0"/>
        <v>-240000</v>
      </c>
      <c r="K14" s="7"/>
      <c r="L14" s="7"/>
      <c r="M14" s="7"/>
      <c r="N14" s="7"/>
      <c r="O14" s="7"/>
      <c r="Q14" s="2" t="s">
        <v>1</v>
      </c>
      <c r="R14" s="2" t="s">
        <v>2</v>
      </c>
    </row>
    <row r="15" spans="2:19" ht="14.65" thickBot="1" x14ac:dyDescent="0.5">
      <c r="B15" s="37"/>
      <c r="C15" s="32" t="s">
        <v>46</v>
      </c>
      <c r="D15" s="33">
        <v>480000</v>
      </c>
      <c r="E15" s="33">
        <v>480000</v>
      </c>
      <c r="F15" s="34">
        <f t="shared" si="0"/>
        <v>0</v>
      </c>
      <c r="K15" s="13" t="s">
        <v>35</v>
      </c>
      <c r="L15" s="13" t="s">
        <v>36</v>
      </c>
      <c r="M15" s="13" t="s">
        <v>37</v>
      </c>
      <c r="N15" s="12" t="s">
        <v>33</v>
      </c>
      <c r="O15" s="7"/>
      <c r="P15" s="2" t="s">
        <v>45</v>
      </c>
      <c r="Q15" s="1">
        <f>D16</f>
        <v>3880000</v>
      </c>
      <c r="R15" s="1">
        <f>E16</f>
        <v>2920000</v>
      </c>
    </row>
    <row r="16" spans="2:19" ht="14.65" thickTop="1" x14ac:dyDescent="0.45">
      <c r="B16" s="37"/>
      <c r="C16" s="48" t="s">
        <v>33</v>
      </c>
      <c r="D16" s="30">
        <f>D13-D14-D15</f>
        <v>3880000</v>
      </c>
      <c r="E16" s="30">
        <f>E13-E14-E15</f>
        <v>2920000</v>
      </c>
      <c r="F16" s="31">
        <f t="shared" si="0"/>
        <v>-960000</v>
      </c>
      <c r="K16" s="14" t="s">
        <v>38</v>
      </c>
      <c r="L16" s="16">
        <v>0.05</v>
      </c>
      <c r="M16" s="17">
        <v>0</v>
      </c>
      <c r="N16" s="18">
        <f>LEFT(K16,5)*1</f>
        <v>1000</v>
      </c>
      <c r="O16" s="8"/>
      <c r="P16" s="8"/>
      <c r="Q16" s="15">
        <f>Q$15*$L16-$M16</f>
        <v>194000</v>
      </c>
      <c r="R16" s="15">
        <f>R$15*$L16-$M16</f>
        <v>146000</v>
      </c>
    </row>
    <row r="17" spans="2:18" ht="14.65" thickBot="1" x14ac:dyDescent="0.5">
      <c r="B17" s="37"/>
      <c r="C17" s="32" t="s">
        <v>52</v>
      </c>
      <c r="D17" s="33">
        <f>VLOOKUP(D16,$N$16:$R$22,4,TRUE)</f>
        <v>348500</v>
      </c>
      <c r="E17" s="33">
        <f>VLOOKUP(E16,$N$16:$R$22,5,TRUE)</f>
        <v>194500</v>
      </c>
      <c r="F17" s="34">
        <f t="shared" si="0"/>
        <v>-154000</v>
      </c>
      <c r="K17" s="14" t="s">
        <v>39</v>
      </c>
      <c r="L17" s="16">
        <v>0.1</v>
      </c>
      <c r="M17" s="19">
        <v>97500</v>
      </c>
      <c r="N17" s="18">
        <f>LEFT(K17,9)*1</f>
        <v>1950000</v>
      </c>
      <c r="O17" s="8"/>
      <c r="P17" s="8"/>
      <c r="Q17" s="15">
        <f>Q$15*$L17-$M17</f>
        <v>290500</v>
      </c>
      <c r="R17" s="15">
        <f>R$15*$L17-$M17</f>
        <v>194500</v>
      </c>
    </row>
    <row r="18" spans="2:18" ht="14.65" thickTop="1" x14ac:dyDescent="0.45">
      <c r="B18" s="38"/>
      <c r="C18" s="42" t="s">
        <v>53</v>
      </c>
      <c r="D18" s="40">
        <f>D17/12</f>
        <v>29041.666666666668</v>
      </c>
      <c r="E18" s="40">
        <f>E17/12</f>
        <v>16208.333333333334</v>
      </c>
      <c r="F18" s="41">
        <f t="shared" si="0"/>
        <v>-12833.333333333334</v>
      </c>
      <c r="K18" s="14" t="s">
        <v>40</v>
      </c>
      <c r="L18" s="16">
        <v>0.2</v>
      </c>
      <c r="M18" s="19">
        <v>427500</v>
      </c>
      <c r="N18" s="18">
        <f t="shared" ref="N18:N20" si="1">LEFT(K18,9)*1</f>
        <v>3300000</v>
      </c>
      <c r="O18" s="8"/>
      <c r="P18" s="8"/>
      <c r="Q18" s="15">
        <f>Q$15*$L18-$M18</f>
        <v>348500</v>
      </c>
      <c r="R18" s="15">
        <f>R$15*$L18-$M18</f>
        <v>156500</v>
      </c>
    </row>
    <row r="19" spans="2:18" x14ac:dyDescent="0.45">
      <c r="B19" s="11"/>
      <c r="F19" s="2"/>
      <c r="G19" s="2"/>
      <c r="K19" s="14" t="s">
        <v>41</v>
      </c>
      <c r="L19" s="16">
        <v>0.23</v>
      </c>
      <c r="M19" s="19">
        <v>636000</v>
      </c>
      <c r="N19" s="18">
        <f t="shared" si="1"/>
        <v>6950000</v>
      </c>
      <c r="Q19" s="15">
        <f>Q$15*$L19-$M19</f>
        <v>256400</v>
      </c>
      <c r="R19" s="15">
        <f>R$15*$L19-$M19</f>
        <v>35600</v>
      </c>
    </row>
    <row r="20" spans="2:18" x14ac:dyDescent="0.45">
      <c r="B20" s="39" t="s">
        <v>6</v>
      </c>
      <c r="C20" s="4" t="s">
        <v>50</v>
      </c>
      <c r="D20" s="27">
        <v>0.1</v>
      </c>
      <c r="E20" s="27">
        <v>0.1</v>
      </c>
      <c r="F20" s="23">
        <f t="shared" si="0"/>
        <v>0</v>
      </c>
      <c r="K20" s="14" t="s">
        <v>42</v>
      </c>
      <c r="L20" s="16">
        <v>0.33</v>
      </c>
      <c r="M20" s="19">
        <v>1536000</v>
      </c>
      <c r="N20" s="18">
        <f t="shared" si="1"/>
        <v>9000000</v>
      </c>
      <c r="Q20" s="15">
        <f>Q$15*$L20-$M20</f>
        <v>-255600</v>
      </c>
      <c r="R20" s="15">
        <f>R$15*$L20-$M20</f>
        <v>-572400</v>
      </c>
    </row>
    <row r="21" spans="2:18" ht="42.75" x14ac:dyDescent="0.45">
      <c r="B21" s="37"/>
      <c r="C21" s="28" t="s">
        <v>60</v>
      </c>
      <c r="D21" s="24">
        <f>D16</f>
        <v>3880000</v>
      </c>
      <c r="E21" s="24">
        <f>E16</f>
        <v>2920000</v>
      </c>
      <c r="F21" s="23">
        <f t="shared" si="0"/>
        <v>-960000</v>
      </c>
      <c r="K21" s="14" t="s">
        <v>43</v>
      </c>
      <c r="L21" s="16">
        <v>0.4</v>
      </c>
      <c r="M21" s="19">
        <v>2796000</v>
      </c>
      <c r="N21" s="18">
        <f>LEFT(K21,10)*1</f>
        <v>18000000</v>
      </c>
      <c r="Q21" s="15">
        <f>Q$15*$L21-$M21</f>
        <v>-1244000</v>
      </c>
      <c r="R21" s="15">
        <f>R$15*$L21-$M21</f>
        <v>-1628000</v>
      </c>
    </row>
    <row r="22" spans="2:18" x14ac:dyDescent="0.45">
      <c r="B22" s="37"/>
      <c r="C22" s="4" t="s">
        <v>51</v>
      </c>
      <c r="D22" s="24">
        <v>5000</v>
      </c>
      <c r="E22" s="24">
        <v>5000</v>
      </c>
      <c r="F22" s="23">
        <f t="shared" si="0"/>
        <v>0</v>
      </c>
      <c r="K22" s="14" t="s">
        <v>44</v>
      </c>
      <c r="L22" s="16">
        <v>0.45</v>
      </c>
      <c r="M22" s="19">
        <v>4796000</v>
      </c>
      <c r="N22" s="18">
        <f>LEFT(K22,10)*1</f>
        <v>40000000</v>
      </c>
      <c r="Q22" s="15">
        <f>Q$15*$L22-$M22</f>
        <v>-3050000</v>
      </c>
      <c r="R22" s="15">
        <f>R$15*$L22-$M22</f>
        <v>-3482000</v>
      </c>
    </row>
    <row r="23" spans="2:18" ht="14.65" thickBot="1" x14ac:dyDescent="0.5">
      <c r="B23" s="37"/>
      <c r="C23" s="32" t="s">
        <v>54</v>
      </c>
      <c r="D23" s="33">
        <f>D20*D21+D22</f>
        <v>393000</v>
      </c>
      <c r="E23" s="33">
        <f>E20*E21+E22</f>
        <v>297000</v>
      </c>
      <c r="F23" s="34">
        <f t="shared" si="0"/>
        <v>-96000</v>
      </c>
      <c r="N23" s="8" t="str">
        <f t="shared" ref="N23" si="2">LEFT(K23,8)</f>
        <v/>
      </c>
    </row>
    <row r="24" spans="2:18" ht="14.65" thickTop="1" x14ac:dyDescent="0.45">
      <c r="B24" s="38"/>
      <c r="C24" s="42" t="s">
        <v>55</v>
      </c>
      <c r="D24" s="40">
        <f>D23/12</f>
        <v>32750</v>
      </c>
      <c r="E24" s="40">
        <f>E23/12</f>
        <v>24750</v>
      </c>
      <c r="F24" s="41">
        <f t="shared" si="0"/>
        <v>-8000</v>
      </c>
      <c r="N24" s="8" t="str">
        <f t="shared" ref="N24:N35" si="3">LEFT(K24,8)</f>
        <v/>
      </c>
    </row>
    <row r="25" spans="2:18" x14ac:dyDescent="0.45">
      <c r="B25" s="11"/>
      <c r="F25" s="2"/>
      <c r="G25" s="2"/>
      <c r="N25" s="8" t="str">
        <f t="shared" si="3"/>
        <v/>
      </c>
    </row>
    <row r="26" spans="2:18" x14ac:dyDescent="0.45">
      <c r="B26" s="11"/>
      <c r="C26" s="43" t="s">
        <v>58</v>
      </c>
      <c r="D26" s="35">
        <f>D7-D11-D18-D24</f>
        <v>363208.33333333331</v>
      </c>
      <c r="E26" s="35">
        <f>E7-E11-E18-E24</f>
        <v>399041.66666666669</v>
      </c>
      <c r="F26" s="36">
        <f t="shared" si="0"/>
        <v>35833.333333333372</v>
      </c>
      <c r="N26" s="8" t="str">
        <f t="shared" si="3"/>
        <v/>
      </c>
    </row>
    <row r="27" spans="2:18" x14ac:dyDescent="0.45">
      <c r="B27" s="11"/>
      <c r="N27" s="8" t="str">
        <f t="shared" si="3"/>
        <v/>
      </c>
    </row>
    <row r="28" spans="2:18" x14ac:dyDescent="0.45">
      <c r="N28" s="8" t="str">
        <f t="shared" si="3"/>
        <v/>
      </c>
    </row>
    <row r="29" spans="2:18" x14ac:dyDescent="0.45">
      <c r="N29" s="8" t="str">
        <f t="shared" si="3"/>
        <v/>
      </c>
    </row>
    <row r="30" spans="2:18" x14ac:dyDescent="0.45">
      <c r="N30" s="8" t="str">
        <f t="shared" si="3"/>
        <v/>
      </c>
    </row>
    <row r="31" spans="2:18" x14ac:dyDescent="0.45">
      <c r="N31" s="8" t="str">
        <f t="shared" si="3"/>
        <v/>
      </c>
    </row>
    <row r="32" spans="2:18" x14ac:dyDescent="0.45">
      <c r="N32" s="8" t="str">
        <f t="shared" si="3"/>
        <v/>
      </c>
    </row>
    <row r="33" spans="14:14" x14ac:dyDescent="0.45">
      <c r="N33" s="8" t="str">
        <f t="shared" si="3"/>
        <v/>
      </c>
    </row>
    <row r="34" spans="14:14" x14ac:dyDescent="0.45">
      <c r="N34" s="8" t="str">
        <f t="shared" si="3"/>
        <v/>
      </c>
    </row>
    <row r="35" spans="14:14" x14ac:dyDescent="0.45">
      <c r="N35" s="8" t="str">
        <f t="shared" si="3"/>
        <v/>
      </c>
    </row>
  </sheetData>
  <mergeCells count="7">
    <mergeCell ref="K5:L5"/>
    <mergeCell ref="N5:N6"/>
    <mergeCell ref="K6:L6"/>
    <mergeCell ref="B13:B18"/>
    <mergeCell ref="B20:B24"/>
    <mergeCell ref="B9:B11"/>
    <mergeCell ref="B5:B7"/>
  </mergeCells>
  <phoneticPr fontId="2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大樹 宮本</dc:creator>
  <cp:lastModifiedBy>大樹 宮本</cp:lastModifiedBy>
  <dcterms:created xsi:type="dcterms:W3CDTF">2025-12-29T04:47:11Z</dcterms:created>
  <dcterms:modified xsi:type="dcterms:W3CDTF">2025-12-29T06:01:15Z</dcterms:modified>
</cp:coreProperties>
</file>